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VBC- Cong tac to chuc\Chi nhanh MN\"/>
    </mc:Choice>
  </mc:AlternateContent>
  <bookViews>
    <workbookView xWindow="0" yWindow="0" windowWidth="20490" windowHeight="7650" activeTab="1"/>
  </bookViews>
  <sheets>
    <sheet name="Vật tư" sheetId="1" r:id="rId1"/>
    <sheet name="Thiết bị" sheetId="2" r:id="rId2"/>
    <sheet name="Thành phẩm" sheetId="3" state="hidden" r:id="rId3"/>
  </sheets>
  <definedNames>
    <definedName name="_xlnm._FilterDatabase" localSheetId="0" hidden="1">'Vật tư'!$A$3:$F$98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7" i="1" l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1" i="1"/>
  <c r="D58" i="1"/>
  <c r="D57" i="1"/>
  <c r="D56" i="1"/>
  <c r="D55" i="1"/>
  <c r="D53" i="1"/>
  <c r="D52" i="1"/>
  <c r="D23" i="1"/>
  <c r="D9" i="1"/>
</calcChain>
</file>

<file path=xl/sharedStrings.xml><?xml version="1.0" encoding="utf-8"?>
<sst xmlns="http://schemas.openxmlformats.org/spreadsheetml/2006/main" count="299" uniqueCount="197">
  <si>
    <t>Bảng kê vật tư</t>
  </si>
  <si>
    <t>STT</t>
  </si>
  <si>
    <t>Danh Mục Tài Sản</t>
  </si>
  <si>
    <t>Đơn vị tính</t>
  </si>
  <si>
    <t>Thực Tế</t>
  </si>
  <si>
    <t>Ghi Chú</t>
  </si>
  <si>
    <t>Máy bơm (Grunfos CR4S-17  A-FGJ-A_E_HQQE)</t>
  </si>
  <si>
    <t>Bộ</t>
  </si>
  <si>
    <t>Chưa qua sử dụng (thùng vỏ đã cũ)</t>
  </si>
  <si>
    <t>Thiết bị hiển thị mức nước dùng trong nồi hơi  (kính thủy trung quốc model B49H-hai màu Xanh đỏ khoảng cách tâm mặt bích 350mm, áp suất làm việc 10 bar)</t>
  </si>
  <si>
    <t>Cái</t>
  </si>
  <si>
    <t>Nhập trung Quốc</t>
  </si>
  <si>
    <t>Thiết bị đo áp suất 626-90-GH-P1-E4-S1</t>
  </si>
  <si>
    <t>Que hàn KISWEL K7018-3,2X350</t>
  </si>
  <si>
    <t>Kg</t>
  </si>
  <si>
    <t>Que hàn KOBE NC38 - 3.2</t>
  </si>
  <si>
    <t>10 bó 5kg/bó</t>
  </si>
  <si>
    <t>Que hàn KOBE LB52 - 3.2</t>
  </si>
  <si>
    <t>24 bó 5kg/bó</t>
  </si>
  <si>
    <t>Áp kế RF100, D201 Size 100mm Range 0-25</t>
  </si>
  <si>
    <t>Bầu giảm 140/76</t>
  </si>
  <si>
    <t>Bầu giảm 42/21</t>
  </si>
  <si>
    <t>Bầu giảm 42/34</t>
  </si>
  <si>
    <t>Bầu hàn SCH20 60-34</t>
  </si>
  <si>
    <t>Bầu hàn SCH20 49-42</t>
  </si>
  <si>
    <t>Bầu hàn inox 304 34-21</t>
  </si>
  <si>
    <t>Bông gốm - 96kg/m3 7200x610x25mm</t>
  </si>
  <si>
    <t>Cuộn</t>
  </si>
  <si>
    <t>Bông gốm - 96kg/m3 1200x610x25mm</t>
  </si>
  <si>
    <t>Bulon M10x50</t>
  </si>
  <si>
    <t>Co hàn SCH20 - 140</t>
  </si>
  <si>
    <t>Co hàn SCH20 - 76</t>
  </si>
  <si>
    <t>Co hàn SCH40 - 114</t>
  </si>
  <si>
    <t xml:space="preserve">Đá mài bavia 125x6x22 </t>
  </si>
  <si>
    <t>Viên</t>
  </si>
  <si>
    <t>Dây hàn KOBE MG51T-0.8</t>
  </si>
  <si>
    <t>15 cuộn 15kg/cuộn</t>
  </si>
  <si>
    <t>Dây hàn KOBE MG51T-1.2</t>
  </si>
  <si>
    <t>15kg/cuộn</t>
  </si>
  <si>
    <t>Điện cực thổi than 6.0mm x 305mm</t>
  </si>
  <si>
    <t>Cây</t>
  </si>
  <si>
    <t>50 cây/hộp (4 hộp)</t>
  </si>
  <si>
    <t>Kép 34</t>
  </si>
  <si>
    <t>Kép 27</t>
  </si>
  <si>
    <r>
      <t xml:space="preserve">Khớp nối KC </t>
    </r>
    <r>
      <rPr>
        <strike/>
        <sz val="12"/>
        <rFont val="Times New Roman"/>
        <family val="1"/>
      </rPr>
      <t>8020</t>
    </r>
    <r>
      <rPr>
        <sz val="12"/>
        <rFont val="Times New Roman"/>
        <family val="1"/>
      </rPr>
      <t xml:space="preserve"> (5018)</t>
    </r>
  </si>
  <si>
    <t>Măng sông hàn 34</t>
  </si>
  <si>
    <t>Măng sông hàn 42</t>
  </si>
  <si>
    <t>Măng sông hàn 90</t>
  </si>
  <si>
    <t>Mặt bích theo bản vẽ 1402-502 (CT3)</t>
  </si>
  <si>
    <t>CT3</t>
  </si>
  <si>
    <t>Mặt bích theo bản vẽ 1402-503 (Inox 304)</t>
  </si>
  <si>
    <t>cái</t>
  </si>
  <si>
    <t>Inox</t>
  </si>
  <si>
    <t>Mặt bích PN 16-49 (DN40)</t>
  </si>
  <si>
    <t>Mặt bích BS 10K DN50 (50A)</t>
  </si>
  <si>
    <t>Mặt bích DIN 90 (DN80)</t>
  </si>
  <si>
    <t>CáI</t>
  </si>
  <si>
    <t>Mặt bích mù PN16 114 (DN100)</t>
  </si>
  <si>
    <t>ống 2 tấc đúc 27</t>
  </si>
  <si>
    <t>ống</t>
  </si>
  <si>
    <t>ống 2 tấc đúc 34</t>
  </si>
  <si>
    <t>ống 2 tấc đúc 49</t>
  </si>
  <si>
    <t>Van ống thủy đồng DN15</t>
  </si>
  <si>
    <t>Tê hàn SCH40 - 219</t>
  </si>
  <si>
    <t>Tê hàn SCH40 - 34</t>
  </si>
  <si>
    <t>Bầu giảm 90/27</t>
  </si>
  <si>
    <t>Bầu giảm 76/34</t>
  </si>
  <si>
    <t>Mặt bích Jis 10k 273</t>
  </si>
  <si>
    <t>ống dẫn chịu áp lực cao bằng thép không hợp kim 38.1 mm x 3.0 mm x 11 800 mm (SA192 : Ø38mm x3mmx11.8m)</t>
  </si>
  <si>
    <t>Mét</t>
  </si>
  <si>
    <t>18 cây X11.8m/cây</t>
  </si>
  <si>
    <t>ống dẫn chịu áp lực cao bằng thép không hợp kim 42 mm x 3.5 mm x 11 800 mm (SA192 : Ø42mmX3.5mmx11.8m)</t>
  </si>
  <si>
    <t>44 cây x11.8m</t>
  </si>
  <si>
    <t>ống dẫn chịu áp lực cao bằng thép không hợp kim 44.5 mm x3.0 mm x 10 m (SA192: Ø44.5 x3.0mmx10m)</t>
  </si>
  <si>
    <t>51Cây x10m/cây</t>
  </si>
  <si>
    <t>Ống thép đúc(cán nguội)có mặt cắt ngang hình tròn.Dùng để dẫn hơi và nước trong lò hơi 51 mm x 3.2 mm x 11 800 mm (SA192: Ø51 x3.2mmx11.8m)</t>
  </si>
  <si>
    <t>370 Câyx11.8m/cây</t>
  </si>
  <si>
    <t>ống dẫn chịu áp lực cao bằng thép không hợp kim 63.5 mm x 3.4mm x 9.5m (tb) (SA192: Ø63.5 x3.4mmx9.5m)</t>
  </si>
  <si>
    <t>92 cây tb9.5m/cây(ống kích thước không đều lấy ngắn nhất 9.5m)</t>
  </si>
  <si>
    <t>ống dẫn chịu áp lực cao bằng thép không hợp kim 63.5 mm x 3.4mm x 11.8m (SA192: Ø63.5 x3.5mmx11.8m)</t>
  </si>
  <si>
    <t>94 cây 11.8m/cây</t>
  </si>
  <si>
    <t>ống dẫn chịu áp lực cao bằng thép không hợp kim 76 mm x 3.6mm x 11 800 mm (SA192: Ø76 x3.6mmx11.8m)</t>
  </si>
  <si>
    <t>21 cây x11.8m/cây</t>
  </si>
  <si>
    <t>ống dẫn chịu áp lực cao bằng thép không hợp kim 76 mm x 4.5 mm x 9m (SA192: Ø76 x4.5mmx9m)</t>
  </si>
  <si>
    <t>43 cây 9m/cây</t>
  </si>
  <si>
    <t>Thép tấm 12MMX2400MMx12000MM (A516-Gr60 )</t>
  </si>
  <si>
    <t>1 tấm : 12mmX2400X12000 + 1 tấm 12mmx7000x2400mm</t>
  </si>
  <si>
    <t>Thép tấm 14MMX2400MMx12000MM (A516-Gr60)</t>
  </si>
  <si>
    <t>2 tấm 14X2400X12000mm</t>
  </si>
  <si>
    <t xml:space="preserve">Thép tấm 20MMX2400MMx12000MM (A516-Gr60) </t>
  </si>
  <si>
    <t>01 tấm 20x2.4mx12m</t>
  </si>
  <si>
    <t>ống dẫn chịu áp lực cao bằng thép không hợp kim 50.8 mm x 3.0mm x 10.35m (trung bình) (SA192: Ø50.8 x3.0mmx4.5m)</t>
  </si>
  <si>
    <t>45 cây 4.5m/cây</t>
  </si>
  <si>
    <t>Bông đá Dragon Rock Wool dạng tấm trơn TT 80Kg/m3 (600x1200x50)mm</t>
  </si>
  <si>
    <t>Kiện</t>
  </si>
  <si>
    <t>ống thép đen phi 219</t>
  </si>
  <si>
    <t>ống thép đen phi 49 (dày 2.4mm)</t>
  </si>
  <si>
    <t>5 cây 6m/cây</t>
  </si>
  <si>
    <t>ống thép đen phi 21</t>
  </si>
  <si>
    <t>8 cây 6m/cây</t>
  </si>
  <si>
    <t>ống thép đen phi 27</t>
  </si>
  <si>
    <t xml:space="preserve">1 cay 6m/cây </t>
  </si>
  <si>
    <t>ống thép đen phi 273</t>
  </si>
  <si>
    <t>1 cây 6m +2 m lẻ</t>
  </si>
  <si>
    <t>ống thép đen phi 114</t>
  </si>
  <si>
    <t>2 cây 6m/cây</t>
  </si>
  <si>
    <t>ống thép đúc phi 406.4 (A106-Grb dày 12mm)</t>
  </si>
  <si>
    <t>ống thép đúc phi 34  (A106-Grb dày 3.2mm)</t>
  </si>
  <si>
    <t>Quạt ly tâm truyền động trực tiếp, hiệu SYSTEM FAN, Model: SCD - C5, Lưu lượng: 6500 m3/h. Cột áp: 5000Pa, CS 5.5KW</t>
  </si>
  <si>
    <t>Thép ống đen # 90</t>
  </si>
  <si>
    <t>6m- mạ kẽm</t>
  </si>
  <si>
    <t>Thép tấm 12MMX2400MMx2100MM (A516-Gr60 )</t>
  </si>
  <si>
    <t>kg</t>
  </si>
  <si>
    <t>01 tấm ; 12mmx2.4mx2.1m</t>
  </si>
  <si>
    <t>Thép tấm 12MMX2400MMx630MM (A516-Gr60 )</t>
  </si>
  <si>
    <t>01 tấm ; 12mmx0.63mx2.4m</t>
  </si>
  <si>
    <t>Thép tấm 12MMX2400MMx130MM (A516-Gr60 )</t>
  </si>
  <si>
    <t>01 tấm ; 12mm 1.3mx2.4m</t>
  </si>
  <si>
    <t>Thép tấm 12MMX550MMx7900MM (A516-Gr60 )</t>
  </si>
  <si>
    <t>01 tấm ; 12mmx0.55mx7.9m</t>
  </si>
  <si>
    <t>Thép tấm 12MMX600MMx6000MM (A516-Gr60 )</t>
  </si>
  <si>
    <t>01 tấm ; 12mmx0.6mx6.0m</t>
  </si>
  <si>
    <t>Thép tấm 12MMX670MMx5400MM (A516-Gr60 )</t>
  </si>
  <si>
    <t>01 tấm; 12mmx0.67mx5.4m</t>
  </si>
  <si>
    <t>Thép tấm 12MMX900MMx4700MM (A516-Gr60 )</t>
  </si>
  <si>
    <t>01 tấm; 12mmx0.9mx4.7m</t>
  </si>
  <si>
    <t>Thép tấm 12MMX900MMx1700MM (A516-Gr60 )</t>
  </si>
  <si>
    <t>01 tấm ; 12mmx0.9mx1.7m</t>
  </si>
  <si>
    <t>Thép tấm 14MMX2400MMx450MM (A516-Gr60)</t>
  </si>
  <si>
    <t>01 tấm ; 14mmx0.45mx2.4m</t>
  </si>
  <si>
    <t>Thép tấm 14MMX2400MMx1000MM (A516-Gr60)</t>
  </si>
  <si>
    <t>01 tấm ; 14mmx2.4mx1m</t>
  </si>
  <si>
    <t>Thép tấm 14MMX1200MMx650MM (A516-Gr60)</t>
  </si>
  <si>
    <t>01 tấm ; 14mmx0.65mx1.2m</t>
  </si>
  <si>
    <t>Thép tấm 14MMX2400MMx700MM (A516-Gr60)</t>
  </si>
  <si>
    <t>01 tấm ; 14mmx0.7mx2.4m</t>
  </si>
  <si>
    <t>Thép tấm 14MMX1600MMx430MM (A516-Gr60)</t>
  </si>
  <si>
    <t>01 tấm ; 14mmx1.6mx0.43m</t>
  </si>
  <si>
    <t>Thép tấm 14MMX1600MMx1500MM (A516-Gr60)</t>
  </si>
  <si>
    <t>01 tấm ; 14mmx1.6mx1.5m</t>
  </si>
  <si>
    <t>Thép tấm 14MMX600MMx2400MM (A516-Gr60)</t>
  </si>
  <si>
    <t>01 tấm ; 14mmx0.6x2.4m</t>
  </si>
  <si>
    <t xml:space="preserve">Thép tấm 16MMX1000MMx4000MM (A516-Gr60) </t>
  </si>
  <si>
    <t>01 tấm 1mX4m</t>
  </si>
  <si>
    <t xml:space="preserve">Thép tấm 16MMX1000MMx2400MM (A516-Gr60) </t>
  </si>
  <si>
    <t>01 tấm 2.4mx1m</t>
  </si>
  <si>
    <t xml:space="preserve">Thép tấm 16MMX800MMx2800MM (A516-Gr60) </t>
  </si>
  <si>
    <t>01 tấm 0.8mx2.8m</t>
  </si>
  <si>
    <t xml:space="preserve">Thép tấm 16MMX900MMx3000MM (A516-Gr60) </t>
  </si>
  <si>
    <t>01 tấm 0.9mx3m</t>
  </si>
  <si>
    <t xml:space="preserve">Thép tấm 16MMX940MMx6000MM (A516-Gr60) </t>
  </si>
  <si>
    <t>01 tấm 0.94mx6m</t>
  </si>
  <si>
    <t xml:space="preserve">Thép tấm 16MMX370MMx2200MM (A516-Gr60) </t>
  </si>
  <si>
    <t>01 tấm 0.37mx2.2m</t>
  </si>
  <si>
    <t xml:space="preserve">Thép tấm 16MMX980MMx400MM (A516-Gr60) </t>
  </si>
  <si>
    <t>01 tấm 0.98x0.4m</t>
  </si>
  <si>
    <t xml:space="preserve">Thép tấm 16MMX100MMx2500MM (A516-Gr60) </t>
  </si>
  <si>
    <t>01 tấm 0.1x2.5m</t>
  </si>
  <si>
    <t xml:space="preserve">Thép tấm 18MMX2400MMx3600MM (A516-Gr60) </t>
  </si>
  <si>
    <t>1 tấm 18mX2.4mX3.6m</t>
  </si>
  <si>
    <t xml:space="preserve">Thép tấm 18MMX2400MMx6700MM (A516-Gr60) </t>
  </si>
  <si>
    <t>1 tấm 18mX2.4mX6.7m</t>
  </si>
  <si>
    <t xml:space="preserve">Thép tấm 20MMX2400MMx9700MM (A516-Gr60) </t>
  </si>
  <si>
    <t>01 tấm 20x2.4mx9.7m</t>
  </si>
  <si>
    <t xml:space="preserve">Thép tấm 8MMX2400MMx12000MM (A516-Gr60) </t>
  </si>
  <si>
    <t>01 tấm 8mmX2.4mx12m</t>
  </si>
  <si>
    <t xml:space="preserve">Thép tấm 8MMX2400MMx2200MM (A516-Gr60) </t>
  </si>
  <si>
    <t>01 tấm 8mmX2.4mx2.2m</t>
  </si>
  <si>
    <t>Đòn gánh cửa vệ sinh</t>
  </si>
  <si>
    <t>Máy điều hòa nhiệt độ (panasonic CS-S+B28HKH)</t>
  </si>
  <si>
    <t>Dùng được-Phòng Kế toán</t>
  </si>
  <si>
    <t>Dùng được-Phòng kỹ thuật</t>
  </si>
  <si>
    <t>Máy khoan cần Z30800 (Model :Z3080X25)</t>
  </si>
  <si>
    <t>Dùng tạm</t>
  </si>
  <si>
    <t>Cần cột hàn CAB-44ER/ET (S/N 0141203)</t>
  </si>
  <si>
    <t>Dùng được</t>
  </si>
  <si>
    <t>Tủ sấy Que hàn ( không nhãn mác)</t>
  </si>
  <si>
    <t>Hỏng</t>
  </si>
  <si>
    <t>Máy hàn tự động Lincoln DC600/1t7 (Bộ nguồn hàn Lincoln DC600)</t>
  </si>
  <si>
    <t>Hỏng board điều khiển (Bộ nguồn hàn Lincoln DC600)</t>
  </si>
  <si>
    <t>Máy cuốn tôn YE2222BY4</t>
  </si>
  <si>
    <t>Xe hàn tự động có giao động mỏ (Hiệu HUAWEI, Model HK-100S )</t>
  </si>
  <si>
    <t>Máy khoan cần OKUMA-JAPAN (Không rõ Model)</t>
  </si>
  <si>
    <r>
      <t xml:space="preserve">Chỉ khoan được lỗ </t>
    </r>
    <r>
      <rPr>
        <sz val="12"/>
        <rFont val="Times New Roman"/>
        <family val="1"/>
      </rPr>
      <t>Ø</t>
    </r>
    <r>
      <rPr>
        <sz val="12"/>
        <rFont val="Arial"/>
        <family val="2"/>
      </rPr>
      <t>34 trở xuống</t>
    </r>
  </si>
  <si>
    <t>Máy uốn ống + khuông (đã qua sử dụng) ( Hiệu IHI model : ISM2049</t>
  </si>
  <si>
    <t>Xe Ô tô tải (Pick up – ca bin kộp) 05 chỗ ngồi  (hiệu Nissan Navara VL: BS :51D-170.21</t>
  </si>
  <si>
    <t>Dùng được (cần sửa routin,thước lỏi) đang hết kiểm định</t>
  </si>
  <si>
    <t>Máy in đa chức năng A3 Canon 2006N (S/N (21)2FF2348</t>
  </si>
  <si>
    <t>Máy in Canon LBP 6230DN</t>
  </si>
  <si>
    <t>BẢNG KÊ THIẾT BỊ</t>
  </si>
  <si>
    <t>Bộ sấy không khí số 01 Công ty TNHH MTV TM Viresin theo HĐ số HĐKT26/09/2018 ngày 26/09/2018</t>
  </si>
  <si>
    <t>Lò dầu 200kg/h dự phòng (Thân lò đứng ống nước)</t>
  </si>
  <si>
    <t>Công trình lò dầu 1000kg/h (dự phòng)(Thân lò đứng ống nước)</t>
  </si>
  <si>
    <t>BẢNG KÊ THÀNH PHẨM</t>
  </si>
  <si>
    <t>Thực Tế đến 20/11/2025</t>
  </si>
  <si>
    <t>Giá mua</t>
  </si>
  <si>
    <t>Giá trị còn lại theo VBC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</si>
</sst>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_);_(* \(#,##0\);_(* &quot;-&quot;??_);_(@_)"/>
    <numFmt numFmtId="165" formatCode="#,##0_ ;[Red]\-#,##0\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trike/>
      <sz val="12"/>
      <name val="Times New Roman"/>
      <family val="1"/>
    </font>
    <font>
      <b/>
      <sz val="20"/>
      <color theme="1"/>
      <name val="Times New Roman"/>
      <family val="1"/>
    </font>
    <font>
      <sz val="12"/>
      <name val="Arial"/>
      <family val="2"/>
    </font>
    <font>
      <b/>
      <sz val="15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rgb="FFFF0000"/>
      <name val="Times New Roman"/>
      <family val="1"/>
    </font>
    <font>
      <sz val="11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2" fillId="0" borderId="1" xfId="0" applyFont="1" applyBorder="1" applyAlignment="1">
      <alignment horizontal="center" vertical="center"/>
    </xf>
    <xf numFmtId="164" fontId="2" fillId="0" borderId="1" xfId="1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164" fontId="3" fillId="0" borderId="2" xfId="1" applyNumberFormat="1" applyFont="1" applyBorder="1" applyAlignment="1">
      <alignment horizontal="center" vertical="center"/>
    </xf>
    <xf numFmtId="0" fontId="3" fillId="3" borderId="2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vertical="center"/>
    </xf>
    <xf numFmtId="164" fontId="3" fillId="3" borderId="2" xfId="1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164" fontId="3" fillId="0" borderId="2" xfId="1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164" fontId="2" fillId="0" borderId="1" xfId="1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/>
    </xf>
    <xf numFmtId="0" fontId="7" fillId="0" borderId="0" xfId="0" applyFont="1" applyAlignment="1">
      <alignment horizontal="center"/>
    </xf>
    <xf numFmtId="164" fontId="9" fillId="0" borderId="2" xfId="0" applyNumberFormat="1" applyFont="1" applyBorder="1" applyAlignment="1">
      <alignment horizontal="center" vertical="center"/>
    </xf>
    <xf numFmtId="165" fontId="10" fillId="0" borderId="5" xfId="1" applyNumberFormat="1" applyFont="1" applyFill="1" applyBorder="1" applyAlignment="1">
      <alignment vertical="center"/>
    </xf>
    <xf numFmtId="164" fontId="8" fillId="0" borderId="1" xfId="1" applyNumberFormat="1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8"/>
  <sheetViews>
    <sheetView topLeftCell="A88" workbookViewId="0">
      <selection activeCell="D102" sqref="D102"/>
    </sheetView>
  </sheetViews>
  <sheetFormatPr defaultRowHeight="15" x14ac:dyDescent="0.25"/>
  <cols>
    <col min="1" max="1" width="5.140625" customWidth="1"/>
    <col min="2" max="2" width="43.85546875" customWidth="1"/>
    <col min="3" max="3" width="11.5703125" customWidth="1"/>
    <col min="4" max="4" width="14.5703125" customWidth="1"/>
    <col min="5" max="5" width="17.5703125" customWidth="1"/>
    <col min="6" max="6" width="28.42578125" customWidth="1"/>
  </cols>
  <sheetData>
    <row r="1" spans="1:6" ht="25.5" x14ac:dyDescent="0.35">
      <c r="A1" s="20" t="s">
        <v>0</v>
      </c>
      <c r="B1" s="20"/>
      <c r="C1" s="20"/>
      <c r="D1" s="20"/>
      <c r="E1" s="20"/>
      <c r="F1" s="20"/>
    </row>
    <row r="2" spans="1:6" ht="16.5" customHeight="1" x14ac:dyDescent="0.35">
      <c r="A2" s="13"/>
      <c r="B2" s="13"/>
      <c r="C2" s="13"/>
      <c r="D2" s="13"/>
      <c r="E2" s="13"/>
      <c r="F2" s="13"/>
    </row>
    <row r="3" spans="1:6" ht="43.5" customHeight="1" x14ac:dyDescent="0.25">
      <c r="A3" s="1" t="s">
        <v>1</v>
      </c>
      <c r="B3" s="1" t="s">
        <v>2</v>
      </c>
      <c r="C3" s="1" t="s">
        <v>3</v>
      </c>
      <c r="D3" s="19" t="s">
        <v>194</v>
      </c>
      <c r="E3" s="19" t="s">
        <v>195</v>
      </c>
      <c r="F3" s="1" t="s">
        <v>5</v>
      </c>
    </row>
    <row r="4" spans="1:6" ht="31.5" x14ac:dyDescent="0.25">
      <c r="A4" s="3">
        <v>1</v>
      </c>
      <c r="B4" s="4" t="s">
        <v>6</v>
      </c>
      <c r="C4" s="5" t="s">
        <v>7</v>
      </c>
      <c r="D4" s="6">
        <v>1</v>
      </c>
      <c r="E4" s="6">
        <v>1900000</v>
      </c>
      <c r="F4" s="4" t="s">
        <v>8</v>
      </c>
    </row>
    <row r="5" spans="1:6" ht="63" x14ac:dyDescent="0.25">
      <c r="A5" s="3">
        <v>2</v>
      </c>
      <c r="B5" s="4" t="s">
        <v>9</v>
      </c>
      <c r="C5" s="5" t="s">
        <v>10</v>
      </c>
      <c r="D5" s="6">
        <v>20</v>
      </c>
      <c r="E5" s="6">
        <v>59691510</v>
      </c>
      <c r="F5" s="5" t="s">
        <v>11</v>
      </c>
    </row>
    <row r="6" spans="1:6" ht="15.75" x14ac:dyDescent="0.25">
      <c r="A6" s="3">
        <v>3</v>
      </c>
      <c r="B6" s="4" t="s">
        <v>12</v>
      </c>
      <c r="C6" s="5" t="s">
        <v>10</v>
      </c>
      <c r="D6" s="6">
        <v>10</v>
      </c>
      <c r="E6" s="6">
        <v>15500000</v>
      </c>
      <c r="F6" s="5"/>
    </row>
    <row r="7" spans="1:6" ht="15.75" x14ac:dyDescent="0.25">
      <c r="A7" s="3">
        <v>4</v>
      </c>
      <c r="B7" s="7" t="s">
        <v>13</v>
      </c>
      <c r="C7" s="8" t="s">
        <v>14</v>
      </c>
      <c r="D7" s="9">
        <v>19</v>
      </c>
      <c r="E7" s="9">
        <v>2832727</v>
      </c>
      <c r="F7" s="8"/>
    </row>
    <row r="8" spans="1:6" ht="15.75" x14ac:dyDescent="0.25">
      <c r="A8" s="3">
        <v>5</v>
      </c>
      <c r="B8" s="7" t="s">
        <v>15</v>
      </c>
      <c r="C8" s="8" t="s">
        <v>14</v>
      </c>
      <c r="D8" s="9">
        <v>50</v>
      </c>
      <c r="E8" s="9">
        <v>12727273</v>
      </c>
      <c r="F8" s="8" t="s">
        <v>16</v>
      </c>
    </row>
    <row r="9" spans="1:6" ht="15.75" x14ac:dyDescent="0.25">
      <c r="A9" s="3">
        <v>6</v>
      </c>
      <c r="B9" s="4" t="s">
        <v>17</v>
      </c>
      <c r="C9" s="5" t="s">
        <v>14</v>
      </c>
      <c r="D9" s="6">
        <f>24*5</f>
        <v>120</v>
      </c>
      <c r="E9" s="6">
        <v>5164908</v>
      </c>
      <c r="F9" s="5" t="s">
        <v>18</v>
      </c>
    </row>
    <row r="10" spans="1:6" ht="15.75" x14ac:dyDescent="0.25">
      <c r="A10" s="3">
        <v>7</v>
      </c>
      <c r="B10" s="10" t="s">
        <v>19</v>
      </c>
      <c r="C10" s="11" t="s">
        <v>10</v>
      </c>
      <c r="D10" s="12">
        <v>1</v>
      </c>
      <c r="E10" s="12">
        <v>490000</v>
      </c>
      <c r="F10" s="11"/>
    </row>
    <row r="11" spans="1:6" ht="15.75" x14ac:dyDescent="0.25">
      <c r="A11" s="3">
        <v>8</v>
      </c>
      <c r="B11" s="10" t="s">
        <v>20</v>
      </c>
      <c r="C11" s="11" t="s">
        <v>10</v>
      </c>
      <c r="D11" s="12">
        <v>1</v>
      </c>
      <c r="E11" s="12">
        <v>182000</v>
      </c>
      <c r="F11" s="11"/>
    </row>
    <row r="12" spans="1:6" ht="15.75" x14ac:dyDescent="0.25">
      <c r="A12" s="3">
        <v>9</v>
      </c>
      <c r="B12" s="4" t="s">
        <v>21</v>
      </c>
      <c r="C12" s="5" t="s">
        <v>10</v>
      </c>
      <c r="D12" s="6">
        <v>1</v>
      </c>
      <c r="E12" s="6">
        <v>1735</v>
      </c>
      <c r="F12" s="5"/>
    </row>
    <row r="13" spans="1:6" ht="15.75" x14ac:dyDescent="0.25">
      <c r="A13" s="3">
        <v>10</v>
      </c>
      <c r="B13" s="4" t="s">
        <v>22</v>
      </c>
      <c r="C13" s="5" t="s">
        <v>10</v>
      </c>
      <c r="D13" s="6">
        <v>4</v>
      </c>
      <c r="E13" s="6">
        <v>23520</v>
      </c>
      <c r="F13" s="5"/>
    </row>
    <row r="14" spans="1:6" ht="15.75" x14ac:dyDescent="0.25">
      <c r="A14" s="3">
        <v>11</v>
      </c>
      <c r="B14" s="4" t="s">
        <v>23</v>
      </c>
      <c r="C14" s="5" t="s">
        <v>10</v>
      </c>
      <c r="D14" s="6">
        <v>1</v>
      </c>
      <c r="E14" s="6">
        <v>11000</v>
      </c>
      <c r="F14" s="5"/>
    </row>
    <row r="15" spans="1:6" ht="15.75" x14ac:dyDescent="0.25">
      <c r="A15" s="3">
        <v>12</v>
      </c>
      <c r="B15" s="4" t="s">
        <v>24</v>
      </c>
      <c r="C15" s="5" t="s">
        <v>10</v>
      </c>
      <c r="D15" s="6">
        <v>3</v>
      </c>
      <c r="E15" s="6">
        <v>19500</v>
      </c>
      <c r="F15" s="5"/>
    </row>
    <row r="16" spans="1:6" ht="15.75" x14ac:dyDescent="0.25">
      <c r="A16" s="3">
        <v>13</v>
      </c>
      <c r="B16" s="4" t="s">
        <v>25</v>
      </c>
      <c r="C16" s="5" t="s">
        <v>10</v>
      </c>
      <c r="D16" s="6">
        <v>8</v>
      </c>
      <c r="E16" s="6">
        <v>280000</v>
      </c>
      <c r="F16" s="5"/>
    </row>
    <row r="17" spans="1:6" ht="31.5" x14ac:dyDescent="0.25">
      <c r="A17" s="3">
        <v>14</v>
      </c>
      <c r="B17" s="4" t="s">
        <v>26</v>
      </c>
      <c r="C17" s="5" t="s">
        <v>27</v>
      </c>
      <c r="D17" s="6">
        <v>4</v>
      </c>
      <c r="E17" s="6">
        <v>1080000</v>
      </c>
      <c r="F17" s="4" t="s">
        <v>28</v>
      </c>
    </row>
    <row r="18" spans="1:6" ht="15.75" x14ac:dyDescent="0.25">
      <c r="A18" s="3">
        <v>15</v>
      </c>
      <c r="B18" s="4" t="s">
        <v>29</v>
      </c>
      <c r="C18" s="5" t="s">
        <v>7</v>
      </c>
      <c r="D18" s="6">
        <v>50</v>
      </c>
      <c r="E18" s="6">
        <v>101655</v>
      </c>
      <c r="F18" s="5"/>
    </row>
    <row r="19" spans="1:6" ht="15.75" x14ac:dyDescent="0.25">
      <c r="A19" s="3">
        <v>16</v>
      </c>
      <c r="B19" s="4" t="s">
        <v>30</v>
      </c>
      <c r="C19" s="5" t="s">
        <v>10</v>
      </c>
      <c r="D19" s="6">
        <v>4</v>
      </c>
      <c r="E19" s="6">
        <v>506666</v>
      </c>
      <c r="F19" s="5"/>
    </row>
    <row r="20" spans="1:6" ht="15.75" x14ac:dyDescent="0.25">
      <c r="A20" s="3">
        <v>17</v>
      </c>
      <c r="B20" s="4" t="s">
        <v>31</v>
      </c>
      <c r="C20" s="5" t="s">
        <v>10</v>
      </c>
      <c r="D20" s="6">
        <v>3</v>
      </c>
      <c r="E20" s="6">
        <v>52500</v>
      </c>
      <c r="F20" s="5"/>
    </row>
    <row r="21" spans="1:6" ht="15.75" x14ac:dyDescent="0.25">
      <c r="A21" s="3">
        <v>18</v>
      </c>
      <c r="B21" s="4" t="s">
        <v>32</v>
      </c>
      <c r="C21" s="5" t="s">
        <v>10</v>
      </c>
      <c r="D21" s="6">
        <v>6</v>
      </c>
      <c r="E21" s="6">
        <v>440000</v>
      </c>
      <c r="F21" s="5"/>
    </row>
    <row r="22" spans="1:6" ht="15.75" x14ac:dyDescent="0.25">
      <c r="A22" s="3">
        <v>19</v>
      </c>
      <c r="B22" s="4" t="s">
        <v>33</v>
      </c>
      <c r="C22" s="5" t="s">
        <v>34</v>
      </c>
      <c r="D22" s="6">
        <v>150</v>
      </c>
      <c r="E22" s="6">
        <v>2550000</v>
      </c>
      <c r="F22" s="5"/>
    </row>
    <row r="23" spans="1:6" ht="15.75" x14ac:dyDescent="0.25">
      <c r="A23" s="3">
        <v>20</v>
      </c>
      <c r="B23" s="4" t="s">
        <v>35</v>
      </c>
      <c r="C23" s="5" t="s">
        <v>14</v>
      </c>
      <c r="D23" s="6">
        <f>15*15</f>
        <v>225</v>
      </c>
      <c r="E23" s="6">
        <v>13295454.75</v>
      </c>
      <c r="F23" s="5" t="s">
        <v>36</v>
      </c>
    </row>
    <row r="24" spans="1:6" ht="15.75" x14ac:dyDescent="0.25">
      <c r="A24" s="3">
        <v>21</v>
      </c>
      <c r="B24" s="4" t="s">
        <v>37</v>
      </c>
      <c r="C24" s="5" t="s">
        <v>14</v>
      </c>
      <c r="D24" s="6">
        <v>15</v>
      </c>
      <c r="E24" s="6">
        <v>886363.65</v>
      </c>
      <c r="F24" s="5" t="s">
        <v>38</v>
      </c>
    </row>
    <row r="25" spans="1:6" ht="15.75" x14ac:dyDescent="0.25">
      <c r="A25" s="3">
        <v>22</v>
      </c>
      <c r="B25" s="7" t="s">
        <v>39</v>
      </c>
      <c r="C25" s="8" t="s">
        <v>40</v>
      </c>
      <c r="D25" s="9">
        <v>240</v>
      </c>
      <c r="E25" s="9">
        <v>1440000</v>
      </c>
      <c r="F25" s="8" t="s">
        <v>41</v>
      </c>
    </row>
    <row r="26" spans="1:6" ht="15.75" x14ac:dyDescent="0.25">
      <c r="A26" s="3">
        <v>23</v>
      </c>
      <c r="B26" s="4" t="s">
        <v>42</v>
      </c>
      <c r="C26" s="5" t="s">
        <v>10</v>
      </c>
      <c r="D26" s="6">
        <v>6</v>
      </c>
      <c r="E26" s="6">
        <v>56700</v>
      </c>
      <c r="F26" s="5"/>
    </row>
    <row r="27" spans="1:6" ht="15.75" x14ac:dyDescent="0.25">
      <c r="A27" s="3">
        <v>24</v>
      </c>
      <c r="B27" s="4" t="s">
        <v>43</v>
      </c>
      <c r="C27" s="5" t="s">
        <v>10</v>
      </c>
      <c r="D27" s="6">
        <v>1</v>
      </c>
      <c r="E27" s="6">
        <v>1580</v>
      </c>
      <c r="F27" s="5"/>
    </row>
    <row r="28" spans="1:6" ht="15.75" x14ac:dyDescent="0.25">
      <c r="A28" s="3">
        <v>25</v>
      </c>
      <c r="B28" s="4" t="s">
        <v>44</v>
      </c>
      <c r="C28" s="5" t="s">
        <v>7</v>
      </c>
      <c r="D28" s="6">
        <v>2</v>
      </c>
      <c r="E28" s="6">
        <v>877600</v>
      </c>
      <c r="F28" s="5"/>
    </row>
    <row r="29" spans="1:6" ht="15.75" x14ac:dyDescent="0.25">
      <c r="A29" s="3">
        <v>26</v>
      </c>
      <c r="B29" s="4" t="s">
        <v>45</v>
      </c>
      <c r="C29" s="5" t="s">
        <v>10</v>
      </c>
      <c r="D29" s="6">
        <v>61</v>
      </c>
      <c r="E29" s="6">
        <v>551227</v>
      </c>
      <c r="F29" s="5"/>
    </row>
    <row r="30" spans="1:6" ht="15.75" x14ac:dyDescent="0.25">
      <c r="A30" s="3">
        <v>27</v>
      </c>
      <c r="B30" s="4" t="s">
        <v>46</v>
      </c>
      <c r="C30" s="5" t="s">
        <v>10</v>
      </c>
      <c r="D30" s="6">
        <v>22</v>
      </c>
      <c r="E30" s="6">
        <v>259456</v>
      </c>
      <c r="F30" s="5"/>
    </row>
    <row r="31" spans="1:6" ht="15.75" x14ac:dyDescent="0.25">
      <c r="A31" s="3">
        <v>28</v>
      </c>
      <c r="B31" s="4" t="s">
        <v>47</v>
      </c>
      <c r="C31" s="5" t="s">
        <v>10</v>
      </c>
      <c r="D31" s="6">
        <v>1</v>
      </c>
      <c r="E31" s="6">
        <v>43000</v>
      </c>
      <c r="F31" s="5"/>
    </row>
    <row r="32" spans="1:6" ht="15.75" x14ac:dyDescent="0.25">
      <c r="A32" s="3">
        <v>29</v>
      </c>
      <c r="B32" s="4" t="s">
        <v>48</v>
      </c>
      <c r="C32" s="5" t="s">
        <v>10</v>
      </c>
      <c r="D32" s="6">
        <v>2</v>
      </c>
      <c r="E32" s="6">
        <v>816000</v>
      </c>
      <c r="F32" s="5" t="s">
        <v>49</v>
      </c>
    </row>
    <row r="33" spans="1:6" ht="15.75" x14ac:dyDescent="0.25">
      <c r="A33" s="3">
        <v>30</v>
      </c>
      <c r="B33" s="4" t="s">
        <v>50</v>
      </c>
      <c r="C33" s="5" t="s">
        <v>51</v>
      </c>
      <c r="D33" s="6">
        <v>2</v>
      </c>
      <c r="E33" s="6">
        <v>816000</v>
      </c>
      <c r="F33" s="5" t="s">
        <v>52</v>
      </c>
    </row>
    <row r="34" spans="1:6" ht="15.75" x14ac:dyDescent="0.25">
      <c r="A34" s="3">
        <v>31</v>
      </c>
      <c r="B34" s="4" t="s">
        <v>53</v>
      </c>
      <c r="C34" s="5" t="s">
        <v>10</v>
      </c>
      <c r="D34" s="6">
        <v>21</v>
      </c>
      <c r="E34" s="6">
        <v>1372875</v>
      </c>
      <c r="F34" s="5"/>
    </row>
    <row r="35" spans="1:6" ht="15.75" x14ac:dyDescent="0.25">
      <c r="A35" s="3">
        <v>32</v>
      </c>
      <c r="B35" s="4" t="s">
        <v>54</v>
      </c>
      <c r="C35" s="5" t="s">
        <v>10</v>
      </c>
      <c r="D35" s="6">
        <v>5</v>
      </c>
      <c r="E35" s="6">
        <v>115000</v>
      </c>
      <c r="F35" s="5"/>
    </row>
    <row r="36" spans="1:6" ht="15.75" x14ac:dyDescent="0.25">
      <c r="A36" s="3">
        <v>33</v>
      </c>
      <c r="B36" s="4" t="s">
        <v>55</v>
      </c>
      <c r="C36" s="5" t="s">
        <v>56</v>
      </c>
      <c r="D36" s="6">
        <v>7</v>
      </c>
      <c r="E36" s="6">
        <v>810845</v>
      </c>
      <c r="F36" s="5"/>
    </row>
    <row r="37" spans="1:6" ht="15.75" x14ac:dyDescent="0.25">
      <c r="A37" s="3">
        <v>34</v>
      </c>
      <c r="B37" s="4" t="s">
        <v>57</v>
      </c>
      <c r="C37" s="5" t="s">
        <v>56</v>
      </c>
      <c r="D37" s="6">
        <v>14</v>
      </c>
      <c r="E37" s="6">
        <v>3220000</v>
      </c>
      <c r="F37" s="5"/>
    </row>
    <row r="38" spans="1:6" ht="15.75" x14ac:dyDescent="0.25">
      <c r="A38" s="3">
        <v>35</v>
      </c>
      <c r="B38" s="4" t="s">
        <v>58</v>
      </c>
      <c r="C38" s="5" t="s">
        <v>59</v>
      </c>
      <c r="D38" s="6">
        <v>1</v>
      </c>
      <c r="E38" s="6">
        <v>19500</v>
      </c>
      <c r="F38" s="5"/>
    </row>
    <row r="39" spans="1:6" ht="15.75" x14ac:dyDescent="0.25">
      <c r="A39" s="3">
        <v>36</v>
      </c>
      <c r="B39" s="4" t="s">
        <v>60</v>
      </c>
      <c r="C39" s="5" t="s">
        <v>59</v>
      </c>
      <c r="D39" s="6">
        <v>6</v>
      </c>
      <c r="E39" s="6">
        <v>172800</v>
      </c>
      <c r="F39" s="5"/>
    </row>
    <row r="40" spans="1:6" ht="15.75" x14ac:dyDescent="0.25">
      <c r="A40" s="3">
        <v>37</v>
      </c>
      <c r="B40" s="4" t="s">
        <v>61</v>
      </c>
      <c r="C40" s="5" t="s">
        <v>59</v>
      </c>
      <c r="D40" s="6">
        <v>10</v>
      </c>
      <c r="E40" s="6">
        <v>404000</v>
      </c>
      <c r="F40" s="5"/>
    </row>
    <row r="41" spans="1:6" ht="15.75" x14ac:dyDescent="0.25">
      <c r="A41" s="3">
        <v>38</v>
      </c>
      <c r="B41" s="4" t="s">
        <v>62</v>
      </c>
      <c r="C41" s="5" t="s">
        <v>10</v>
      </c>
      <c r="D41" s="6">
        <v>2</v>
      </c>
      <c r="E41" s="6">
        <v>129570</v>
      </c>
      <c r="F41" s="5"/>
    </row>
    <row r="42" spans="1:6" ht="15.75" x14ac:dyDescent="0.25">
      <c r="A42" s="3">
        <v>39</v>
      </c>
      <c r="B42" s="4" t="s">
        <v>63</v>
      </c>
      <c r="C42" s="5" t="s">
        <v>10</v>
      </c>
      <c r="D42" s="6">
        <v>2</v>
      </c>
      <c r="E42" s="6">
        <v>666800</v>
      </c>
      <c r="F42" s="5"/>
    </row>
    <row r="43" spans="1:6" ht="15.75" x14ac:dyDescent="0.25">
      <c r="A43" s="3">
        <v>40</v>
      </c>
      <c r="B43" s="4" t="s">
        <v>64</v>
      </c>
      <c r="C43" s="5" t="s">
        <v>10</v>
      </c>
      <c r="D43" s="6">
        <v>11</v>
      </c>
      <c r="E43" s="6">
        <v>163856</v>
      </c>
      <c r="F43" s="5"/>
    </row>
    <row r="44" spans="1:6" ht="15.75" x14ac:dyDescent="0.25">
      <c r="A44" s="3">
        <v>41</v>
      </c>
      <c r="B44" s="4" t="s">
        <v>65</v>
      </c>
      <c r="C44" s="5" t="s">
        <v>10</v>
      </c>
      <c r="D44" s="6">
        <v>1</v>
      </c>
      <c r="E44" s="6">
        <v>78000</v>
      </c>
      <c r="F44" s="5"/>
    </row>
    <row r="45" spans="1:6" ht="15.75" x14ac:dyDescent="0.25">
      <c r="A45" s="3">
        <v>42</v>
      </c>
      <c r="B45" s="4" t="s">
        <v>66</v>
      </c>
      <c r="C45" s="5" t="s">
        <v>10</v>
      </c>
      <c r="D45" s="6">
        <v>8</v>
      </c>
      <c r="E45" s="6">
        <v>288000</v>
      </c>
      <c r="F45" s="5"/>
    </row>
    <row r="46" spans="1:6" ht="15.75" x14ac:dyDescent="0.25">
      <c r="A46" s="3">
        <v>43</v>
      </c>
      <c r="B46" s="4" t="s">
        <v>67</v>
      </c>
      <c r="C46" s="5" t="s">
        <v>10</v>
      </c>
      <c r="D46" s="6">
        <v>18</v>
      </c>
      <c r="E46" s="6">
        <v>7740000</v>
      </c>
      <c r="F46" s="5"/>
    </row>
    <row r="47" spans="1:6" ht="47.25" x14ac:dyDescent="0.25">
      <c r="A47" s="3">
        <v>44</v>
      </c>
      <c r="B47" s="4" t="s">
        <v>68</v>
      </c>
      <c r="C47" s="5" t="s">
        <v>69</v>
      </c>
      <c r="D47" s="6">
        <v>212.4</v>
      </c>
      <c r="E47" s="6">
        <v>12216490.199999999</v>
      </c>
      <c r="F47" s="5" t="s">
        <v>70</v>
      </c>
    </row>
    <row r="48" spans="1:6" ht="47.25" x14ac:dyDescent="0.25">
      <c r="A48" s="3">
        <v>45</v>
      </c>
      <c r="B48" s="4" t="s">
        <v>71</v>
      </c>
      <c r="C48" s="5" t="s">
        <v>69</v>
      </c>
      <c r="D48" s="6">
        <v>519.20000000000005</v>
      </c>
      <c r="E48" s="6">
        <v>40853049.634435177</v>
      </c>
      <c r="F48" s="5" t="s">
        <v>72</v>
      </c>
    </row>
    <row r="49" spans="1:6" ht="47.25" x14ac:dyDescent="0.25">
      <c r="A49" s="3">
        <v>46</v>
      </c>
      <c r="B49" s="4" t="s">
        <v>73</v>
      </c>
      <c r="C49" s="5" t="s">
        <v>69</v>
      </c>
      <c r="D49" s="6">
        <v>510</v>
      </c>
      <c r="E49" s="6">
        <v>48985488.991365775</v>
      </c>
      <c r="F49" s="5" t="s">
        <v>74</v>
      </c>
    </row>
    <row r="50" spans="1:6" ht="63" x14ac:dyDescent="0.25">
      <c r="A50" s="3">
        <v>47</v>
      </c>
      <c r="B50" s="4" t="s">
        <v>75</v>
      </c>
      <c r="C50" s="5" t="s">
        <v>69</v>
      </c>
      <c r="D50" s="6">
        <v>4366</v>
      </c>
      <c r="E50" s="6">
        <v>445988248.24390244</v>
      </c>
      <c r="F50" s="5" t="s">
        <v>76</v>
      </c>
    </row>
    <row r="51" spans="1:6" ht="47.25" x14ac:dyDescent="0.25">
      <c r="A51" s="3">
        <v>48</v>
      </c>
      <c r="B51" s="4" t="s">
        <v>77</v>
      </c>
      <c r="C51" s="5" t="s">
        <v>69</v>
      </c>
      <c r="D51" s="6">
        <v>874</v>
      </c>
      <c r="E51" s="6">
        <v>129771209.54440156</v>
      </c>
      <c r="F51" s="4" t="s">
        <v>78</v>
      </c>
    </row>
    <row r="52" spans="1:6" ht="47.25" x14ac:dyDescent="0.25">
      <c r="A52" s="3">
        <v>49</v>
      </c>
      <c r="B52" s="4" t="s">
        <v>79</v>
      </c>
      <c r="C52" s="5" t="s">
        <v>69</v>
      </c>
      <c r="D52" s="6">
        <f>94*11.8</f>
        <v>1109.2</v>
      </c>
      <c r="E52" s="6">
        <v>135531113.27089262</v>
      </c>
      <c r="F52" s="5" t="s">
        <v>80</v>
      </c>
    </row>
    <row r="53" spans="1:6" ht="47.25" x14ac:dyDescent="0.25">
      <c r="A53" s="3">
        <v>50</v>
      </c>
      <c r="B53" s="4" t="s">
        <v>81</v>
      </c>
      <c r="C53" s="5" t="s">
        <v>69</v>
      </c>
      <c r="D53" s="6">
        <f>21*11.8</f>
        <v>247.8</v>
      </c>
      <c r="E53" s="6">
        <v>38684438.427924611</v>
      </c>
      <c r="F53" s="5" t="s">
        <v>82</v>
      </c>
    </row>
    <row r="54" spans="1:6" ht="47.25" x14ac:dyDescent="0.25">
      <c r="A54" s="3">
        <v>51</v>
      </c>
      <c r="B54" s="4" t="s">
        <v>83</v>
      </c>
      <c r="C54" s="5" t="s">
        <v>69</v>
      </c>
      <c r="D54" s="6">
        <v>387</v>
      </c>
      <c r="E54" s="6">
        <v>91804845.709608778</v>
      </c>
      <c r="F54" s="5" t="s">
        <v>84</v>
      </c>
    </row>
    <row r="55" spans="1:6" ht="47.25" x14ac:dyDescent="0.25">
      <c r="A55" s="3">
        <v>52</v>
      </c>
      <c r="B55" s="7" t="s">
        <v>85</v>
      </c>
      <c r="C55" s="8" t="s">
        <v>14</v>
      </c>
      <c r="D55" s="9">
        <f>(12*2400*1*12000*7.85/1000000)+(12*2400*1*7000*7.85/1000000)</f>
        <v>4295.5200000000004</v>
      </c>
      <c r="E55" s="9">
        <v>71719866.226805061</v>
      </c>
      <c r="F55" s="7" t="s">
        <v>86</v>
      </c>
    </row>
    <row r="56" spans="1:6" ht="31.5" x14ac:dyDescent="0.25">
      <c r="A56" s="3">
        <v>53</v>
      </c>
      <c r="B56" s="4" t="s">
        <v>87</v>
      </c>
      <c r="C56" s="5" t="s">
        <v>14</v>
      </c>
      <c r="D56" s="6">
        <f>14*2400*12000*2*7.85/1000000</f>
        <v>6330.24</v>
      </c>
      <c r="E56" s="6">
        <v>106903947.8954761</v>
      </c>
      <c r="F56" s="5" t="s">
        <v>88</v>
      </c>
    </row>
    <row r="57" spans="1:6" ht="31.5" x14ac:dyDescent="0.25">
      <c r="A57" s="3">
        <v>54</v>
      </c>
      <c r="B57" s="4" t="s">
        <v>89</v>
      </c>
      <c r="C57" s="5" t="s">
        <v>14</v>
      </c>
      <c r="D57" s="6">
        <f>20*2400*12000*7.85/1000000</f>
        <v>4521.6000000000004</v>
      </c>
      <c r="E57" s="6">
        <v>75425070.134704098</v>
      </c>
      <c r="F57" s="5" t="s">
        <v>90</v>
      </c>
    </row>
    <row r="58" spans="1:6" ht="47.25" x14ac:dyDescent="0.25">
      <c r="A58" s="3">
        <v>55</v>
      </c>
      <c r="B58" s="4" t="s">
        <v>91</v>
      </c>
      <c r="C58" s="5" t="s">
        <v>69</v>
      </c>
      <c r="D58" s="6">
        <f>45*4.5</f>
        <v>202.5</v>
      </c>
      <c r="E58" s="6">
        <v>22091426.082870498</v>
      </c>
      <c r="F58" s="5" t="s">
        <v>92</v>
      </c>
    </row>
    <row r="59" spans="1:6" ht="31.5" x14ac:dyDescent="0.25">
      <c r="A59" s="3">
        <v>56</v>
      </c>
      <c r="B59" s="7" t="s">
        <v>93</v>
      </c>
      <c r="C59" s="8" t="s">
        <v>94</v>
      </c>
      <c r="D59" s="9">
        <v>12</v>
      </c>
      <c r="E59" s="9">
        <v>4260000</v>
      </c>
      <c r="F59" s="8"/>
    </row>
    <row r="60" spans="1:6" ht="15.75" x14ac:dyDescent="0.25">
      <c r="A60" s="3">
        <v>57</v>
      </c>
      <c r="B60" s="7" t="s">
        <v>95</v>
      </c>
      <c r="C60" s="8" t="s">
        <v>69</v>
      </c>
      <c r="D60" s="9">
        <v>5.5</v>
      </c>
      <c r="E60" s="9">
        <v>359656</v>
      </c>
      <c r="F60" s="8"/>
    </row>
    <row r="61" spans="1:6" ht="15.75" x14ac:dyDescent="0.25">
      <c r="A61" s="3">
        <v>58</v>
      </c>
      <c r="B61" s="7" t="s">
        <v>96</v>
      </c>
      <c r="C61" s="8" t="s">
        <v>14</v>
      </c>
      <c r="D61" s="9">
        <f>(49-2.4)*2.4*6000*5*7.85/1000000</f>
        <v>26.33832</v>
      </c>
      <c r="E61" s="9">
        <v>460920.6</v>
      </c>
      <c r="F61" s="8" t="s">
        <v>97</v>
      </c>
    </row>
    <row r="62" spans="1:6" ht="15.75" x14ac:dyDescent="0.25">
      <c r="A62" s="3">
        <v>59</v>
      </c>
      <c r="B62" s="7" t="s">
        <v>98</v>
      </c>
      <c r="C62" s="8" t="s">
        <v>69</v>
      </c>
      <c r="D62" s="9">
        <v>48</v>
      </c>
      <c r="E62" s="9">
        <v>1876359.84</v>
      </c>
      <c r="F62" s="8" t="s">
        <v>99</v>
      </c>
    </row>
    <row r="63" spans="1:6" ht="15.75" x14ac:dyDescent="0.25">
      <c r="A63" s="3">
        <v>60</v>
      </c>
      <c r="B63" s="7" t="s">
        <v>100</v>
      </c>
      <c r="C63" s="8" t="s">
        <v>69</v>
      </c>
      <c r="D63" s="9">
        <v>6</v>
      </c>
      <c r="E63" s="9">
        <v>147273</v>
      </c>
      <c r="F63" s="8" t="s">
        <v>101</v>
      </c>
    </row>
    <row r="64" spans="1:6" ht="15.75" x14ac:dyDescent="0.25">
      <c r="A64" s="3">
        <v>61</v>
      </c>
      <c r="B64" s="4" t="s">
        <v>102</v>
      </c>
      <c r="C64" s="5" t="s">
        <v>69</v>
      </c>
      <c r="D64" s="6">
        <v>8</v>
      </c>
      <c r="E64" s="6">
        <v>6822903.3866945542</v>
      </c>
      <c r="F64" s="5" t="s">
        <v>103</v>
      </c>
    </row>
    <row r="65" spans="1:6" ht="15.75" x14ac:dyDescent="0.25">
      <c r="A65" s="3">
        <v>62</v>
      </c>
      <c r="B65" s="4" t="s">
        <v>104</v>
      </c>
      <c r="C65" s="5" t="s">
        <v>69</v>
      </c>
      <c r="D65" s="6">
        <v>12</v>
      </c>
      <c r="E65" s="6">
        <v>2563635.96</v>
      </c>
      <c r="F65" s="5" t="s">
        <v>105</v>
      </c>
    </row>
    <row r="66" spans="1:6" ht="15.75" x14ac:dyDescent="0.25">
      <c r="A66" s="3">
        <v>63</v>
      </c>
      <c r="B66" s="7" t="s">
        <v>106</v>
      </c>
      <c r="C66" s="8" t="s">
        <v>69</v>
      </c>
      <c r="D66" s="9">
        <v>2.8</v>
      </c>
      <c r="E66" s="9">
        <v>9408000</v>
      </c>
      <c r="F66" s="8"/>
    </row>
    <row r="67" spans="1:6" ht="15.75" x14ac:dyDescent="0.25">
      <c r="A67" s="3">
        <v>64</v>
      </c>
      <c r="B67" s="7" t="s">
        <v>107</v>
      </c>
      <c r="C67" s="8" t="s">
        <v>69</v>
      </c>
      <c r="D67" s="9">
        <v>24</v>
      </c>
      <c r="E67" s="9">
        <v>1898180.8873720136</v>
      </c>
      <c r="F67" s="8"/>
    </row>
    <row r="68" spans="1:6" ht="47.25" x14ac:dyDescent="0.25">
      <c r="A68" s="3">
        <v>65</v>
      </c>
      <c r="B68" s="7" t="s">
        <v>108</v>
      </c>
      <c r="C68" s="8" t="s">
        <v>10</v>
      </c>
      <c r="D68" s="9">
        <v>1</v>
      </c>
      <c r="E68" s="9">
        <v>13314000</v>
      </c>
      <c r="F68" s="8"/>
    </row>
    <row r="69" spans="1:6" ht="15.75" x14ac:dyDescent="0.25">
      <c r="A69" s="3">
        <v>66</v>
      </c>
      <c r="B69" s="7" t="s">
        <v>109</v>
      </c>
      <c r="C69" s="8" t="s">
        <v>40</v>
      </c>
      <c r="D69" s="9">
        <v>1</v>
      </c>
      <c r="E69" s="9">
        <v>998182</v>
      </c>
      <c r="F69" s="8" t="s">
        <v>110</v>
      </c>
    </row>
    <row r="70" spans="1:6" ht="31.5" x14ac:dyDescent="0.25">
      <c r="A70" s="3">
        <v>67</v>
      </c>
      <c r="B70" s="4" t="s">
        <v>111</v>
      </c>
      <c r="C70" s="5" t="s">
        <v>112</v>
      </c>
      <c r="D70" s="6">
        <f>12*2400*2100*7.85/1000000</f>
        <v>474.76799999999997</v>
      </c>
      <c r="E70" s="9">
        <v>7926932.5829626629</v>
      </c>
      <c r="F70" s="5" t="s">
        <v>113</v>
      </c>
    </row>
    <row r="71" spans="1:6" ht="31.5" x14ac:dyDescent="0.25">
      <c r="A71" s="3">
        <v>68</v>
      </c>
      <c r="B71" s="4" t="s">
        <v>114</v>
      </c>
      <c r="C71" s="5" t="s">
        <v>112</v>
      </c>
      <c r="D71" s="6">
        <f>12*630*2400*7.85/1000000</f>
        <v>142.43039999999999</v>
      </c>
      <c r="E71" s="9">
        <v>2378079.7748887991</v>
      </c>
      <c r="F71" s="5" t="s">
        <v>115</v>
      </c>
    </row>
    <row r="72" spans="1:6" ht="31.5" x14ac:dyDescent="0.25">
      <c r="A72" s="3">
        <v>69</v>
      </c>
      <c r="B72" s="4" t="s">
        <v>116</v>
      </c>
      <c r="C72" s="5" t="s">
        <v>14</v>
      </c>
      <c r="D72" s="6">
        <f>12*2400*1300*7.85/1000000</f>
        <v>293.904</v>
      </c>
      <c r="E72" s="9">
        <v>4907148.7418340296</v>
      </c>
      <c r="F72" s="5" t="s">
        <v>117</v>
      </c>
    </row>
    <row r="73" spans="1:6" ht="31.5" x14ac:dyDescent="0.25">
      <c r="A73" s="3">
        <v>70</v>
      </c>
      <c r="B73" s="4" t="s">
        <v>118</v>
      </c>
      <c r="C73" s="5" t="s">
        <v>14</v>
      </c>
      <c r="D73" s="6">
        <f>12*550*7900*7.85/1000000</f>
        <v>409.29899999999998</v>
      </c>
      <c r="E73" s="9">
        <v>6833833.7446374549</v>
      </c>
      <c r="F73" s="5" t="s">
        <v>119</v>
      </c>
    </row>
    <row r="74" spans="1:6" ht="31.5" x14ac:dyDescent="0.25">
      <c r="A74" s="3">
        <v>71</v>
      </c>
      <c r="B74" s="4" t="s">
        <v>120</v>
      </c>
      <c r="C74" s="5" t="s">
        <v>14</v>
      </c>
      <c r="D74" s="6">
        <f>12*600*6000*7.85/1000000</f>
        <v>339.12</v>
      </c>
      <c r="E74" s="9">
        <v>5662094.7021161886</v>
      </c>
      <c r="F74" s="5" t="s">
        <v>121</v>
      </c>
    </row>
    <row r="75" spans="1:6" ht="31.5" x14ac:dyDescent="0.25">
      <c r="A75" s="3">
        <v>72</v>
      </c>
      <c r="B75" s="4" t="s">
        <v>122</v>
      </c>
      <c r="C75" s="5" t="s">
        <v>112</v>
      </c>
      <c r="D75" s="6">
        <f>12*670*5400*7.85/1000000</f>
        <v>340.81560000000002</v>
      </c>
      <c r="E75" s="9">
        <v>5690405.1756267697</v>
      </c>
      <c r="F75" s="5" t="s">
        <v>123</v>
      </c>
    </row>
    <row r="76" spans="1:6" ht="31.5" x14ac:dyDescent="0.25">
      <c r="A76" s="3">
        <v>73</v>
      </c>
      <c r="B76" s="4" t="s">
        <v>124</v>
      </c>
      <c r="C76" s="5" t="s">
        <v>14</v>
      </c>
      <c r="D76" s="6">
        <f>12*900*4700*7.85/1000000</f>
        <v>398.46600000000001</v>
      </c>
      <c r="E76" s="9">
        <v>6652961.2749865213</v>
      </c>
      <c r="F76" s="5" t="s">
        <v>125</v>
      </c>
    </row>
    <row r="77" spans="1:6" ht="31.5" x14ac:dyDescent="0.25">
      <c r="A77" s="3">
        <v>74</v>
      </c>
      <c r="B77" s="4" t="s">
        <v>126</v>
      </c>
      <c r="C77" s="5" t="s">
        <v>14</v>
      </c>
      <c r="D77" s="6">
        <f>12*900*1700*7.85/1000000</f>
        <v>144.126</v>
      </c>
      <c r="E77" s="9">
        <v>2406390.2483993801</v>
      </c>
      <c r="F77" s="5" t="s">
        <v>127</v>
      </c>
    </row>
    <row r="78" spans="1:6" ht="31.5" x14ac:dyDescent="0.25">
      <c r="A78" s="3">
        <v>75</v>
      </c>
      <c r="B78" s="4" t="s">
        <v>128</v>
      </c>
      <c r="C78" s="5" t="s">
        <v>14</v>
      </c>
      <c r="D78" s="6">
        <f>14*450*2400*7.85/1000000</f>
        <v>118.69199999999999</v>
      </c>
      <c r="E78" s="6">
        <v>2004449.0230401768</v>
      </c>
      <c r="F78" s="5" t="s">
        <v>129</v>
      </c>
    </row>
    <row r="79" spans="1:6" ht="31.5" x14ac:dyDescent="0.25">
      <c r="A79" s="3">
        <v>76</v>
      </c>
      <c r="B79" s="4" t="s">
        <v>130</v>
      </c>
      <c r="C79" s="5" t="s">
        <v>14</v>
      </c>
      <c r="D79" s="6">
        <f>14*2400*1000*7.85/1000000</f>
        <v>263.76</v>
      </c>
      <c r="E79" s="6">
        <v>4454331.1623115046</v>
      </c>
      <c r="F79" s="5" t="s">
        <v>131</v>
      </c>
    </row>
    <row r="80" spans="1:6" ht="31.5" x14ac:dyDescent="0.25">
      <c r="A80" s="3">
        <v>77</v>
      </c>
      <c r="B80" s="4" t="s">
        <v>132</v>
      </c>
      <c r="C80" s="5" t="s">
        <v>14</v>
      </c>
      <c r="D80" s="6">
        <f>14*650*1200*7.85/1000000</f>
        <v>85.721999999999994</v>
      </c>
      <c r="E80" s="6">
        <v>1447657.6277512389</v>
      </c>
      <c r="F80" s="5" t="s">
        <v>133</v>
      </c>
    </row>
    <row r="81" spans="1:6" ht="31.5" x14ac:dyDescent="0.25">
      <c r="A81" s="3">
        <v>78</v>
      </c>
      <c r="B81" s="4" t="s">
        <v>134</v>
      </c>
      <c r="C81" s="5" t="s">
        <v>14</v>
      </c>
      <c r="D81" s="6">
        <f>14*700*2400*7.85/1000000</f>
        <v>184.63200000000001</v>
      </c>
      <c r="E81" s="6">
        <v>3118031.8136180532</v>
      </c>
      <c r="F81" s="5" t="s">
        <v>135</v>
      </c>
    </row>
    <row r="82" spans="1:6" ht="31.5" x14ac:dyDescent="0.25">
      <c r="A82" s="3">
        <v>79</v>
      </c>
      <c r="B82" s="4" t="s">
        <v>136</v>
      </c>
      <c r="C82" s="5" t="s">
        <v>14</v>
      </c>
      <c r="D82" s="6">
        <f>14*430*1600*7.85/1000000</f>
        <v>75.611199999999997</v>
      </c>
      <c r="E82" s="6">
        <v>1276908.2665292979</v>
      </c>
      <c r="F82" s="5" t="s">
        <v>137</v>
      </c>
    </row>
    <row r="83" spans="1:6" ht="31.5" x14ac:dyDescent="0.25">
      <c r="A83" s="3">
        <v>80</v>
      </c>
      <c r="B83" s="4" t="s">
        <v>138</v>
      </c>
      <c r="C83" s="5" t="s">
        <v>14</v>
      </c>
      <c r="D83" s="6">
        <f>14*1600*1500*7.85/1000000</f>
        <v>263.76</v>
      </c>
      <c r="E83" s="6">
        <v>4454331.1623115046</v>
      </c>
      <c r="F83" s="5" t="s">
        <v>139</v>
      </c>
    </row>
    <row r="84" spans="1:6" ht="31.5" x14ac:dyDescent="0.25">
      <c r="A84" s="3">
        <v>81</v>
      </c>
      <c r="B84" s="4" t="s">
        <v>140</v>
      </c>
      <c r="C84" s="5" t="s">
        <v>14</v>
      </c>
      <c r="D84" s="6">
        <f>14*600*2400*7.85/1000000</f>
        <v>158.256</v>
      </c>
      <c r="E84" s="6">
        <v>2672598.6973869028</v>
      </c>
      <c r="F84" s="5" t="s">
        <v>141</v>
      </c>
    </row>
    <row r="85" spans="1:6" ht="31.5" x14ac:dyDescent="0.25">
      <c r="A85" s="3">
        <v>82</v>
      </c>
      <c r="B85" s="4" t="s">
        <v>142</v>
      </c>
      <c r="C85" s="5" t="s">
        <v>112</v>
      </c>
      <c r="D85" s="6">
        <f>16*1000*4000*7.85/1000000</f>
        <v>502.4</v>
      </c>
      <c r="E85" s="6">
        <v>8287413.4555215295</v>
      </c>
      <c r="F85" s="5" t="s">
        <v>143</v>
      </c>
    </row>
    <row r="86" spans="1:6" ht="31.5" x14ac:dyDescent="0.25">
      <c r="A86" s="3">
        <v>83</v>
      </c>
      <c r="B86" s="4" t="s">
        <v>144</v>
      </c>
      <c r="C86" s="5" t="s">
        <v>112</v>
      </c>
      <c r="D86" s="6">
        <f>1000*2400*16*7.85/1000000</f>
        <v>301.44</v>
      </c>
      <c r="E86" s="6">
        <v>4972448.0733129177</v>
      </c>
      <c r="F86" s="5" t="s">
        <v>145</v>
      </c>
    </row>
    <row r="87" spans="1:6" ht="31.5" x14ac:dyDescent="0.25">
      <c r="A87" s="3">
        <v>84</v>
      </c>
      <c r="B87" s="4" t="s">
        <v>146</v>
      </c>
      <c r="C87" s="5" t="s">
        <v>112</v>
      </c>
      <c r="D87" s="6">
        <f>800*2800*16*7.85/1000000</f>
        <v>281.34399999999999</v>
      </c>
      <c r="E87" s="6">
        <v>4640951.5350920567</v>
      </c>
      <c r="F87" s="5" t="s">
        <v>147</v>
      </c>
    </row>
    <row r="88" spans="1:6" ht="31.5" x14ac:dyDescent="0.25">
      <c r="A88" s="3">
        <v>85</v>
      </c>
      <c r="B88" s="4" t="s">
        <v>148</v>
      </c>
      <c r="C88" s="5" t="s">
        <v>112</v>
      </c>
      <c r="D88" s="6">
        <f>900*3000*16*7.85/1000000</f>
        <v>339.12</v>
      </c>
      <c r="E88" s="6">
        <v>5594004.0824770331</v>
      </c>
      <c r="F88" s="5" t="s">
        <v>149</v>
      </c>
    </row>
    <row r="89" spans="1:6" ht="31.5" x14ac:dyDescent="0.25">
      <c r="A89" s="3">
        <v>86</v>
      </c>
      <c r="B89" s="4" t="s">
        <v>150</v>
      </c>
      <c r="C89" s="5" t="s">
        <v>112</v>
      </c>
      <c r="D89" s="6">
        <f>940*6000*16*7.85/1000000</f>
        <v>708.38400000000001</v>
      </c>
      <c r="E89" s="6">
        <v>11685252.972285356</v>
      </c>
      <c r="F89" s="5" t="s">
        <v>151</v>
      </c>
    </row>
    <row r="90" spans="1:6" ht="31.5" x14ac:dyDescent="0.25">
      <c r="A90" s="3">
        <v>87</v>
      </c>
      <c r="B90" s="4" t="s">
        <v>152</v>
      </c>
      <c r="C90" s="5" t="s">
        <v>112</v>
      </c>
      <c r="D90" s="6">
        <f>370*2200*16*7.85/1000000</f>
        <v>102.2384</v>
      </c>
      <c r="E90" s="6">
        <v>1686488.6381986313</v>
      </c>
      <c r="F90" s="5" t="s">
        <v>153</v>
      </c>
    </row>
    <row r="91" spans="1:6" ht="31.5" x14ac:dyDescent="0.25">
      <c r="A91" s="3">
        <v>88</v>
      </c>
      <c r="B91" s="4" t="s">
        <v>154</v>
      </c>
      <c r="C91" s="5" t="s">
        <v>14</v>
      </c>
      <c r="D91" s="6">
        <f>980*400*16*7.85/1000000</f>
        <v>49.235199999999999</v>
      </c>
      <c r="E91" s="6">
        <v>812166.51864110993</v>
      </c>
      <c r="F91" s="5" t="s">
        <v>155</v>
      </c>
    </row>
    <row r="92" spans="1:6" ht="31.5" x14ac:dyDescent="0.25">
      <c r="A92" s="3">
        <v>89</v>
      </c>
      <c r="B92" s="4" t="s">
        <v>156</v>
      </c>
      <c r="C92" s="5" t="s">
        <v>14</v>
      </c>
      <c r="D92" s="6">
        <f>100*2500*16*7.85/1000000</f>
        <v>31.4</v>
      </c>
      <c r="E92" s="6">
        <v>517963.3409700956</v>
      </c>
      <c r="F92" s="5" t="s">
        <v>157</v>
      </c>
    </row>
    <row r="93" spans="1:6" ht="31.5" x14ac:dyDescent="0.25">
      <c r="A93" s="3">
        <v>90</v>
      </c>
      <c r="B93" s="4" t="s">
        <v>158</v>
      </c>
      <c r="C93" s="5" t="s">
        <v>14</v>
      </c>
      <c r="D93" s="6">
        <f>18*2400*3600*7.85/1000000</f>
        <v>1220.8320000000001</v>
      </c>
      <c r="E93" s="6">
        <v>20898720.352759156</v>
      </c>
      <c r="F93" s="5" t="s">
        <v>159</v>
      </c>
    </row>
    <row r="94" spans="1:6" ht="31.5" x14ac:dyDescent="0.25">
      <c r="A94" s="3">
        <v>91</v>
      </c>
      <c r="B94" s="4" t="s">
        <v>160</v>
      </c>
      <c r="C94" s="5" t="s">
        <v>112</v>
      </c>
      <c r="D94" s="6">
        <f>18*2400*6700*7.85/1000000</f>
        <v>2272.1039999999998</v>
      </c>
      <c r="E94" s="6">
        <v>38894840.65652398</v>
      </c>
      <c r="F94" s="5" t="s">
        <v>161</v>
      </c>
    </row>
    <row r="95" spans="1:6" ht="31.5" x14ac:dyDescent="0.25">
      <c r="A95" s="3">
        <v>92</v>
      </c>
      <c r="B95" s="4" t="s">
        <v>162</v>
      </c>
      <c r="C95" s="5" t="s">
        <v>112</v>
      </c>
      <c r="D95" s="6">
        <f>20*2400*9700*7.85/1000000</f>
        <v>3654.96</v>
      </c>
      <c r="E95" s="6">
        <v>60968598.358885802</v>
      </c>
      <c r="F95" s="5" t="s">
        <v>163</v>
      </c>
    </row>
    <row r="96" spans="1:6" ht="31.5" x14ac:dyDescent="0.25">
      <c r="A96" s="3">
        <v>93</v>
      </c>
      <c r="B96" s="4" t="s">
        <v>164</v>
      </c>
      <c r="C96" s="5" t="s">
        <v>14</v>
      </c>
      <c r="D96" s="6">
        <f>8*2400*12000*7.85/1000000</f>
        <v>1808.64</v>
      </c>
      <c r="E96" s="6">
        <v>29157347.414040439</v>
      </c>
      <c r="F96" s="5" t="s">
        <v>165</v>
      </c>
    </row>
    <row r="97" spans="1:6" ht="31.5" x14ac:dyDescent="0.25">
      <c r="A97" s="3">
        <v>94</v>
      </c>
      <c r="B97" s="4" t="s">
        <v>166</v>
      </c>
      <c r="C97" s="5" t="s">
        <v>14</v>
      </c>
      <c r="D97" s="6">
        <f>8*2400*2200*7.85/1000000</f>
        <v>331.584</v>
      </c>
      <c r="E97" s="6">
        <v>5345513.6925740801</v>
      </c>
      <c r="F97" s="5" t="s">
        <v>167</v>
      </c>
    </row>
    <row r="98" spans="1:6" ht="15.75" x14ac:dyDescent="0.25">
      <c r="A98" s="3">
        <v>95</v>
      </c>
      <c r="B98" s="4" t="s">
        <v>168</v>
      </c>
      <c r="C98" s="5" t="s">
        <v>10</v>
      </c>
      <c r="D98" s="6">
        <v>10</v>
      </c>
      <c r="E98" s="6">
        <v>3000000</v>
      </c>
      <c r="F98" s="5"/>
    </row>
  </sheetData>
  <autoFilter ref="A3:F98"/>
  <mergeCells count="1">
    <mergeCell ref="A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D21" sqref="D21"/>
    </sheetView>
  </sheetViews>
  <sheetFormatPr defaultRowHeight="15" x14ac:dyDescent="0.25"/>
  <cols>
    <col min="1" max="1" width="5.140625" customWidth="1"/>
    <col min="2" max="2" width="45.85546875" customWidth="1"/>
    <col min="3" max="3" width="12.7109375" customWidth="1"/>
    <col min="4" max="4" width="10.42578125" customWidth="1"/>
    <col min="5" max="5" width="28.42578125" customWidth="1"/>
    <col min="6" max="6" width="20.140625" customWidth="1"/>
  </cols>
  <sheetData>
    <row r="1" spans="1:6" ht="19.5" x14ac:dyDescent="0.3">
      <c r="A1" s="21" t="s">
        <v>189</v>
      </c>
      <c r="B1" s="21"/>
      <c r="C1" s="21"/>
      <c r="D1" s="21"/>
      <c r="E1" s="21"/>
    </row>
    <row r="3" spans="1:6" ht="31.5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24" t="s">
        <v>196</v>
      </c>
    </row>
    <row r="4" spans="1:6" ht="31.5" x14ac:dyDescent="0.25">
      <c r="A4" s="14">
        <v>1</v>
      </c>
      <c r="B4" s="4" t="s">
        <v>169</v>
      </c>
      <c r="C4" s="14"/>
      <c r="D4" s="15">
        <v>1</v>
      </c>
      <c r="E4" s="5" t="s">
        <v>170</v>
      </c>
      <c r="F4" s="22"/>
    </row>
    <row r="5" spans="1:6" ht="31.5" x14ac:dyDescent="0.25">
      <c r="A5" s="14">
        <v>2</v>
      </c>
      <c r="B5" s="4" t="s">
        <v>169</v>
      </c>
      <c r="C5" s="14"/>
      <c r="D5" s="15">
        <v>1</v>
      </c>
      <c r="E5" s="5" t="s">
        <v>171</v>
      </c>
      <c r="F5" s="22"/>
    </row>
    <row r="6" spans="1:6" ht="31.5" x14ac:dyDescent="0.25">
      <c r="A6" s="14">
        <v>3</v>
      </c>
      <c r="B6" s="4" t="s">
        <v>169</v>
      </c>
      <c r="C6" s="14"/>
      <c r="D6" s="15">
        <v>1</v>
      </c>
      <c r="E6" s="5" t="s">
        <v>171</v>
      </c>
      <c r="F6" s="22"/>
    </row>
    <row r="7" spans="1:6" ht="15.75" x14ac:dyDescent="0.25">
      <c r="A7" s="14">
        <v>4</v>
      </c>
      <c r="B7" s="4" t="s">
        <v>172</v>
      </c>
      <c r="C7" s="14"/>
      <c r="D7" s="15">
        <v>1</v>
      </c>
      <c r="E7" s="5" t="s">
        <v>173</v>
      </c>
      <c r="F7" s="23">
        <v>79795431</v>
      </c>
    </row>
    <row r="8" spans="1:6" ht="15.75" x14ac:dyDescent="0.25">
      <c r="A8" s="14">
        <v>5</v>
      </c>
      <c r="B8" s="4" t="s">
        <v>174</v>
      </c>
      <c r="C8" s="14"/>
      <c r="D8" s="15">
        <v>1</v>
      </c>
      <c r="E8" s="5" t="s">
        <v>175</v>
      </c>
      <c r="F8" s="23">
        <v>81473873</v>
      </c>
    </row>
    <row r="9" spans="1:6" ht="15.75" x14ac:dyDescent="0.25">
      <c r="A9" s="14">
        <v>6</v>
      </c>
      <c r="B9" s="4" t="s">
        <v>176</v>
      </c>
      <c r="C9" s="14"/>
      <c r="D9" s="15">
        <v>1</v>
      </c>
      <c r="E9" s="5" t="s">
        <v>177</v>
      </c>
      <c r="F9" s="22"/>
    </row>
    <row r="10" spans="1:6" ht="31.5" x14ac:dyDescent="0.25">
      <c r="A10" s="14">
        <v>7</v>
      </c>
      <c r="B10" s="4" t="s">
        <v>178</v>
      </c>
      <c r="C10" s="14"/>
      <c r="D10" s="15">
        <v>1</v>
      </c>
      <c r="E10" s="4" t="s">
        <v>179</v>
      </c>
      <c r="F10" s="22"/>
    </row>
    <row r="11" spans="1:6" ht="15.75" x14ac:dyDescent="0.25">
      <c r="A11" s="14">
        <v>8</v>
      </c>
      <c r="B11" s="4" t="s">
        <v>180</v>
      </c>
      <c r="C11" s="14"/>
      <c r="D11" s="15">
        <v>1</v>
      </c>
      <c r="E11" s="5" t="s">
        <v>173</v>
      </c>
      <c r="F11" s="22"/>
    </row>
    <row r="12" spans="1:6" ht="31.5" x14ac:dyDescent="0.25">
      <c r="A12" s="14">
        <v>9</v>
      </c>
      <c r="B12" s="4" t="s">
        <v>181</v>
      </c>
      <c r="C12" s="14"/>
      <c r="D12" s="15">
        <v>1</v>
      </c>
      <c r="E12" s="5" t="s">
        <v>175</v>
      </c>
      <c r="F12" s="22"/>
    </row>
    <row r="13" spans="1:6" ht="31.5" x14ac:dyDescent="0.25">
      <c r="A13" s="14">
        <v>10</v>
      </c>
      <c r="B13" s="4" t="s">
        <v>182</v>
      </c>
      <c r="C13" s="14"/>
      <c r="D13" s="15">
        <v>1</v>
      </c>
      <c r="E13" s="16" t="s">
        <v>183</v>
      </c>
      <c r="F13" s="23">
        <v>277180536</v>
      </c>
    </row>
    <row r="14" spans="1:6" ht="31.5" x14ac:dyDescent="0.25">
      <c r="A14" s="14">
        <v>11</v>
      </c>
      <c r="B14" s="4" t="s">
        <v>184</v>
      </c>
      <c r="C14" s="14"/>
      <c r="D14" s="15">
        <v>1</v>
      </c>
      <c r="E14" s="5"/>
      <c r="F14" s="22"/>
    </row>
    <row r="15" spans="1:6" ht="47.25" x14ac:dyDescent="0.25">
      <c r="A15" s="14">
        <v>12</v>
      </c>
      <c r="B15" s="4" t="s">
        <v>185</v>
      </c>
      <c r="C15" s="14"/>
      <c r="D15" s="15">
        <v>1</v>
      </c>
      <c r="E15" s="4" t="s">
        <v>186</v>
      </c>
      <c r="F15" s="22"/>
    </row>
    <row r="16" spans="1:6" ht="31.5" x14ac:dyDescent="0.25">
      <c r="A16" s="14">
        <v>13</v>
      </c>
      <c r="B16" s="4" t="s">
        <v>187</v>
      </c>
      <c r="C16" s="14"/>
      <c r="D16" s="15">
        <v>1</v>
      </c>
      <c r="E16" s="5" t="s">
        <v>175</v>
      </c>
      <c r="F16" s="22"/>
    </row>
    <row r="17" spans="1:6" ht="15.75" x14ac:dyDescent="0.25">
      <c r="A17" s="14">
        <v>14</v>
      </c>
      <c r="B17" s="4" t="s">
        <v>188</v>
      </c>
      <c r="C17" s="14"/>
      <c r="D17" s="15">
        <v>1</v>
      </c>
      <c r="E17" s="5" t="s">
        <v>175</v>
      </c>
      <c r="F17" s="22"/>
    </row>
  </sheetData>
  <mergeCells count="1">
    <mergeCell ref="A1:E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B4" sqref="B4"/>
    </sheetView>
  </sheetViews>
  <sheetFormatPr defaultRowHeight="15" x14ac:dyDescent="0.25"/>
  <cols>
    <col min="1" max="1" width="5.140625" customWidth="1"/>
    <col min="2" max="2" width="43.85546875" customWidth="1"/>
    <col min="3" max="3" width="6.140625" customWidth="1"/>
    <col min="4" max="4" width="9.7109375" customWidth="1"/>
    <col min="5" max="5" width="28.42578125" customWidth="1"/>
  </cols>
  <sheetData>
    <row r="1" spans="1:5" ht="19.5" x14ac:dyDescent="0.3">
      <c r="A1" s="21" t="s">
        <v>193</v>
      </c>
      <c r="B1" s="21"/>
      <c r="C1" s="21"/>
      <c r="D1" s="21"/>
      <c r="E1" s="21"/>
    </row>
    <row r="3" spans="1:5" ht="15.75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</row>
    <row r="4" spans="1:5" ht="47.25" x14ac:dyDescent="0.25">
      <c r="A4" s="3">
        <v>1</v>
      </c>
      <c r="B4" s="17" t="s">
        <v>190</v>
      </c>
      <c r="C4" s="18" t="s">
        <v>10</v>
      </c>
      <c r="D4" s="15">
        <v>1</v>
      </c>
      <c r="E4" s="4"/>
    </row>
    <row r="5" spans="1:5" ht="31.5" x14ac:dyDescent="0.25">
      <c r="A5" s="3">
        <v>2</v>
      </c>
      <c r="B5" s="17" t="s">
        <v>191</v>
      </c>
      <c r="C5" s="18" t="s">
        <v>10</v>
      </c>
      <c r="D5" s="15">
        <v>1</v>
      </c>
      <c r="E5" s="5"/>
    </row>
    <row r="6" spans="1:5" ht="31.5" x14ac:dyDescent="0.25">
      <c r="A6" s="3">
        <v>3</v>
      </c>
      <c r="B6" s="17" t="s">
        <v>192</v>
      </c>
      <c r="C6" s="18" t="s">
        <v>10</v>
      </c>
      <c r="D6" s="15">
        <v>1</v>
      </c>
      <c r="E6" s="5"/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Vật tư</vt:lpstr>
      <vt:lpstr>Thiết bị</vt:lpstr>
      <vt:lpstr>Thành phẩm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Doan Ba Hung</cp:lastModifiedBy>
  <dcterms:created xsi:type="dcterms:W3CDTF">2025-11-20T04:27:12Z</dcterms:created>
  <dcterms:modified xsi:type="dcterms:W3CDTF">2025-11-27T04:00:33Z</dcterms:modified>
</cp:coreProperties>
</file>